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ykaja1\Documents\ab koleje\1. etapa - realizace\VŘ stavby\VŘ stavby_data soutěž_22012020\Příloha č. 2 - Položkový soupis prací\2D - Malby a nátěry vchodu B a 2podl.G_INV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Stavba!$H$34</definedName>
    <definedName name="CenaCelkem">Stavba!$G$23</definedName>
    <definedName name="CenaCelkemBezDPH">Stavba!$G$22</definedName>
    <definedName name="CenaCelkemVypocet" localSheetId="1">Stavba!$I$34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Stavba!#REF!</definedName>
    <definedName name="DPHZakl">Stavba!$G$20</definedName>
    <definedName name="dpsc" localSheetId="1">Stavba!$C$13</definedName>
    <definedName name="IČO" localSheetId="1">Stavba!$I$11</definedName>
    <definedName name="Mena">Stavba!$J$23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Stavba!$B$32</definedName>
    <definedName name="_xlnm.Print_Area" localSheetId="3">' Pol'!$A$1:$Q$22</definedName>
    <definedName name="_xlnm.Print_Area" localSheetId="1">Stavba!$A$1:$J$43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Stavba!#REF!</definedName>
    <definedName name="SazbaDPH1">'[1]Krycí list'!$C$30</definedName>
    <definedName name="SazbaDPH2" localSheetId="1">Stavba!$E$19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Stavba!$B$1:$J$30</definedName>
    <definedName name="ZakladDPHSni">Stavba!#REF!</definedName>
    <definedName name="ZakladDPHSniVypocet" localSheetId="1">Stavba!$F$34</definedName>
    <definedName name="ZakladDPHZakl">Stavba!$G$19</definedName>
    <definedName name="ZakladDPHZaklVypocet" localSheetId="1">Stavba!$G$34</definedName>
    <definedName name="Zaokrouhleni">Stavba!$G$21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10" i="12" l="1"/>
  <c r="G10" i="12" l="1"/>
  <c r="M10" i="12" s="1"/>
  <c r="K10" i="12"/>
  <c r="I10" i="12"/>
  <c r="G16" i="12"/>
  <c r="G9" i="12" s="1"/>
  <c r="E16" i="12"/>
  <c r="E13" i="12" l="1"/>
  <c r="G20" i="12" l="1"/>
  <c r="G13" i="12"/>
  <c r="G19" i="12" l="1"/>
  <c r="I42" i="1" s="1"/>
  <c r="I13" i="12"/>
  <c r="K13" i="12"/>
  <c r="M13" i="12"/>
  <c r="Q13" i="12"/>
  <c r="I20" i="12"/>
  <c r="K20" i="12"/>
  <c r="M20" i="12"/>
  <c r="Q20" i="12"/>
  <c r="F34" i="1"/>
  <c r="G34" i="1"/>
  <c r="H34" i="1"/>
  <c r="I34" i="1"/>
  <c r="J33" i="1" s="1"/>
  <c r="J34" i="1" s="1"/>
  <c r="J22" i="1"/>
  <c r="J20" i="1"/>
  <c r="G32" i="1"/>
  <c r="F32" i="1"/>
  <c r="J19" i="1"/>
  <c r="J21" i="1"/>
  <c r="E20" i="1"/>
  <c r="I16" i="1" l="1"/>
  <c r="I17" i="1" s="1"/>
  <c r="G19" i="1" s="1"/>
  <c r="G20" i="1" s="1"/>
  <c r="G23" i="1" s="1"/>
  <c r="I41" i="1"/>
  <c r="I43" i="1" s="1"/>
  <c r="M19" i="12"/>
  <c r="K19" i="12"/>
  <c r="M9" i="12"/>
  <c r="I19" i="12"/>
  <c r="K9" i="12"/>
  <c r="Q9" i="12"/>
  <c r="Q19" i="12"/>
  <c r="I9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<sst xmlns="http://schemas.openxmlformats.org/spreadsheetml/2006/main" count="129" uniqueCount="97">
  <si>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</si>
  <si>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</si>
  <si>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</si>
  <si>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</si>
  <si>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</si>
  <si>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</si>
  <si>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</si>
  <si>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</si>
  <si>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</si>
  <si>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</si>
  <si>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</si>
  <si>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</si>
  <si>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</si>
  <si>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</si>
  <si>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</si>
  <si>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</si>
  <si>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</si>
  <si>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</si>
  <si>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Cena celkem bez DPH</t>
  </si>
  <si>
    <t>PSV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</si>
  <si>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</si>
  <si>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</si>
  <si>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</si>
  <si>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</si>
  <si>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</si>
  <si>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</si>
  <si>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</si>
  <si>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</si>
  <si>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</si>
  <si>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</si>
  <si>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</si>
  <si>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</si>
  <si>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</si>
  <si>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</si>
  <si>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Rozpočet:</t>
  </si>
  <si>
    <t>Misto</t>
  </si>
  <si>
    <t>Univerzita Hradec Králové</t>
  </si>
  <si>
    <t>Rokitanského 62</t>
  </si>
  <si>
    <t>Hradec Králové III</t>
  </si>
  <si>
    <t>50003</t>
  </si>
  <si>
    <t>62690094</t>
  </si>
  <si>
    <t>Celkem za stavbu</t>
  </si>
  <si>
    <t>CZK</t>
  </si>
  <si>
    <t>Rekapitulace dílů</t>
  </si>
  <si>
    <t>Typ dílu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</si>
  <si>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</si>
  <si>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</si>
  <si>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</si>
  <si>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</si>
  <si>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</si>
  <si>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</si>
  <si>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</si>
  <si>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</si>
  <si>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</si>
  <si>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</si>
  <si>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</si>
  <si>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</si>
  <si>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</si>
  <si>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</si>
  <si>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</si>
  <si>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</si>
  <si>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</si>
  <si>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Ceník</t>
  </si>
  <si>
    <t>Cen. soustava</t>
  </si>
  <si>
    <t>Nhod / MJ</t>
  </si>
  <si>
    <t>Nhod celk.</t>
  </si>
  <si>
    <t>Díl:</t>
  </si>
  <si>
    <t>DIL</t>
  </si>
  <si>
    <t>POL1_0</t>
  </si>
  <si>
    <t>m2</t>
  </si>
  <si>
    <t/>
  </si>
  <si>
    <t>END</t>
  </si>
  <si>
    <t>784</t>
  </si>
  <si>
    <t>Malby</t>
  </si>
  <si>
    <t>784452911R00</t>
  </si>
  <si>
    <t>Nátěry</t>
  </si>
  <si>
    <t>783222100R00</t>
  </si>
  <si>
    <t>Nátěr ocelových zárubní dvojnásobný</t>
  </si>
  <si>
    <t>ks</t>
  </si>
  <si>
    <t>783</t>
  </si>
  <si>
    <t>784452924R00</t>
  </si>
  <si>
    <t>Malba směsí tekut.2x,1bar+obrus schodiště  3,8 m vč. tmelení, škrábání a úklidu a zakrývání kcí</t>
  </si>
  <si>
    <t>výkaz výměr</t>
  </si>
  <si>
    <t xml:space="preserve">vchod B: </t>
  </si>
  <si>
    <t>vchod G - 1. a 2. podlaží</t>
  </si>
  <si>
    <t>Palachova 1130 a 1135, 500 12 Hradec Králové</t>
  </si>
  <si>
    <t>zhotovitel:</t>
  </si>
  <si>
    <t>objednatel:</t>
  </si>
  <si>
    <t>Poznámka: součástí jednotkových cen položek prací jsou i případné pomocné konstrukce lešení, veškeré přesuny hmot a ostatní náklady zhotovitele.</t>
  </si>
  <si>
    <t>individuální</t>
  </si>
  <si>
    <t>mb</t>
  </si>
  <si>
    <t>Malba směsí tekut.2x,1bar+obrus míst. 3,8 m vč. tmelení, škrábání a úklidu a zakrývání kcí; malby k koupelnách x plísním, ostatní otěruvzdorné</t>
  </si>
  <si>
    <t xml:space="preserve">Soupis prací je věcně provázán s technickým popisem prací a podkladovou technickou dokumentací v příloze 3 ZD, záložce "3C" </t>
  </si>
  <si>
    <t>zapravení napraží venkovních otvorů s balkonovými dveřmi, resp. ukončení čela nadpraží pomocí polystyrenu, perlinky a stěrky - viz. samostaný "popis" a názorné foto + zapravení povrchu stropu po demontáži garnyží</t>
  </si>
  <si>
    <t>Položkový rozpočet (část 2D)</t>
  </si>
  <si>
    <t>malby a nátěry vchodu B a 2 podlaží G</t>
  </si>
  <si>
    <t xml:space="preserve">malby a nátěry vchodu B a 2 podlaží 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</si>
</sst>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rgb="FF0070C0"/>
      <name val="Arial CE"/>
      <charset val="238"/>
    </font>
    <font>
      <u/>
      <sz val="8"/>
      <name val="Arial CE"/>
      <charset val="238"/>
    </font>
    <font>
      <b/>
      <u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6" xfId="0" applyFill="1" applyBorder="1" applyAlignment="1">
      <alignment vertical="top"/>
    </xf>
    <xf numFmtId="0" fontId="0" fillId="3" borderId="47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0" fontId="0" fillId="3" borderId="48" xfId="0" applyFill="1" applyBorder="1"/>
    <xf numFmtId="0" fontId="0" fillId="3" borderId="49" xfId="0" applyFill="1" applyBorder="1" applyAlignment="1">
      <alignment wrapText="1"/>
    </xf>
    <xf numFmtId="0" fontId="0" fillId="3" borderId="50" xfId="0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49" fontId="0" fillId="3" borderId="46" xfId="0" applyNumberFormat="1" applyFill="1" applyBorder="1" applyAlignment="1">
      <alignment vertical="top"/>
    </xf>
    <xf numFmtId="0" fontId="0" fillId="3" borderId="51" xfId="0" applyFill="1" applyBorder="1" applyAlignment="1">
      <alignment vertical="top"/>
    </xf>
    <xf numFmtId="164" fontId="0" fillId="3" borderId="46" xfId="0" applyNumberFormat="1" applyFill="1" applyBorder="1" applyAlignment="1">
      <alignment vertical="top"/>
    </xf>
    <xf numFmtId="4" fontId="0" fillId="3" borderId="46" xfId="0" applyNumberFormat="1" applyFill="1" applyBorder="1" applyAlignment="1">
      <alignment vertical="top"/>
    </xf>
    <xf numFmtId="0" fontId="16" fillId="0" borderId="46" xfId="0" applyFont="1" applyBorder="1" applyAlignment="1">
      <alignment vertical="top"/>
    </xf>
    <xf numFmtId="0" fontId="16" fillId="0" borderId="46" xfId="0" applyNumberFormat="1" applyFont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46" xfId="0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46" xfId="0" applyNumberFormat="1" applyFont="1" applyBorder="1" applyAlignment="1">
      <alignment horizontal="left" vertical="top" wrapText="1"/>
    </xf>
    <xf numFmtId="0" fontId="16" fillId="0" borderId="46" xfId="0" applyFont="1" applyBorder="1" applyAlignment="1">
      <alignment vertical="top" shrinkToFit="1"/>
    </xf>
    <xf numFmtId="164" fontId="16" fillId="0" borderId="46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0" fillId="3" borderId="46" xfId="0" applyNumberFormat="1" applyFill="1" applyBorder="1" applyAlignment="1">
      <alignment horizontal="left" vertical="top" wrapText="1"/>
    </xf>
    <xf numFmtId="0" fontId="0" fillId="3" borderId="46" xfId="0" applyFill="1" applyBorder="1" applyAlignment="1">
      <alignment vertical="top" shrinkToFit="1"/>
    </xf>
    <xf numFmtId="164" fontId="0" fillId="3" borderId="46" xfId="0" applyNumberFormat="1" applyFill="1" applyBorder="1" applyAlignment="1">
      <alignment vertical="top" shrinkToFit="1"/>
    </xf>
    <xf numFmtId="4" fontId="0" fillId="3" borderId="46" xfId="0" applyNumberFormat="1" applyFill="1" applyBorder="1" applyAlignment="1">
      <alignment vertical="top" shrinkToFit="1"/>
    </xf>
    <xf numFmtId="0" fontId="0" fillId="3" borderId="46" xfId="0" applyNumberFormat="1" applyFill="1" applyBorder="1" applyAlignment="1">
      <alignment horizontal="left"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Font="1" applyBorder="1" applyAlignment="1">
      <alignment vertical="top" shrinkToFit="1"/>
    </xf>
    <xf numFmtId="164" fontId="17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/>
    </xf>
    <xf numFmtId="0" fontId="17" fillId="0" borderId="26" xfId="0" applyNumberFormat="1" applyFont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7" fillId="0" borderId="34" xfId="0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49" fontId="16" fillId="0" borderId="0" xfId="0" applyNumberFormat="1" applyFont="1"/>
    <xf numFmtId="0" fontId="0" fillId="3" borderId="26" xfId="0" applyFill="1" applyBorder="1" applyAlignment="1">
      <alignment vertical="top"/>
    </xf>
    <xf numFmtId="0" fontId="0" fillId="3" borderId="33" xfId="0" applyFill="1" applyBorder="1" applyAlignment="1">
      <alignment vertical="top"/>
    </xf>
    <xf numFmtId="0" fontId="0" fillId="0" borderId="46" xfId="0" applyFon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7" fillId="4" borderId="37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5" xfId="0" applyBorder="1" applyAlignment="1">
      <alignment vertical="center"/>
    </xf>
    <xf numFmtId="49" fontId="18" fillId="0" borderId="41" xfId="0" applyNumberFormat="1" applyFont="1" applyBorder="1" applyAlignment="1">
      <alignment vertical="center" wrapText="1"/>
    </xf>
    <xf numFmtId="0" fontId="18" fillId="0" borderId="41" xfId="0" applyFont="1" applyBorder="1" applyAlignment="1">
      <alignment vertical="center" wrapText="1"/>
    </xf>
    <xf numFmtId="0" fontId="18" fillId="0" borderId="51" xfId="0" applyFont="1" applyBorder="1" applyAlignment="1">
      <alignment vertical="center" wrapText="1"/>
    </xf>
    <xf numFmtId="49" fontId="18" fillId="0" borderId="0" xfId="0" applyNumberFormat="1" applyFont="1" applyBorder="1" applyAlignment="1">
      <alignment horizontal="left" wrapText="1"/>
    </xf>
    <xf numFmtId="0" fontId="19" fillId="0" borderId="41" xfId="0" applyFont="1" applyBorder="1" applyAlignment="1">
      <alignment horizontal="left" vertical="center" wrapText="1"/>
    </xf>
    <xf numFmtId="49" fontId="9" fillId="5" borderId="18" xfId="0" applyNumberFormat="1" applyFont="1" applyFill="1" applyBorder="1" applyAlignment="1">
      <alignment horizontal="left" vertical="center" shrinkToFit="1"/>
    </xf>
    <xf numFmtId="0" fontId="9" fillId="5" borderId="18" xfId="0" applyFont="1" applyFill="1" applyBorder="1" applyAlignment="1">
      <alignment horizontal="left" vertical="center" shrinkToFit="1"/>
    </xf>
    <xf numFmtId="0" fontId="9" fillId="5" borderId="19" xfId="0" applyFont="1" applyFill="1" applyBorder="1" applyAlignment="1">
      <alignment horizontal="left" vertical="center" shrinkToFit="1"/>
    </xf>
    <xf numFmtId="4" fontId="16" fillId="6" borderId="33" xfId="0" applyNumberFormat="1" applyFont="1" applyFill="1" applyBorder="1" applyAlignment="1" applyProtection="1">
      <alignment vertical="top" shrinkToFit="1"/>
      <protection locked="0"/>
    </xf>
    <xf numFmtId="4" fontId="16" fillId="6" borderId="46" xfId="0" applyNumberFormat="1" applyFon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30</v>
      </c>
    </row>
    <row r="2" spans="1:7" ht="57.75" customHeight="1" x14ac:dyDescent="0.2">
      <c r="A2" s="198" t="s">
        <v>31</v>
      </c>
      <c r="B2" s="198"/>
      <c r="C2" s="198"/>
      <c r="D2" s="198"/>
      <c r="E2" s="198"/>
      <c r="F2" s="198"/>
      <c r="G2" s="19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46"/>
  <sheetViews>
    <sheetView showGridLines="0" topLeftCell="B1" zoomScaleNormal="100" zoomScaleSheetLayoutView="75" workbookViewId="0">
      <selection activeCell="U20" sqref="U2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28</v>
      </c>
      <c r="B1" s="223" t="s">
        <v>94</v>
      </c>
      <c r="C1" s="224"/>
      <c r="D1" s="224"/>
      <c r="E1" s="224"/>
      <c r="F1" s="224"/>
      <c r="G1" s="224"/>
      <c r="H1" s="224"/>
      <c r="I1" s="224"/>
      <c r="J1" s="225"/>
    </row>
    <row r="2" spans="1:15" ht="23.25" customHeight="1" x14ac:dyDescent="0.2">
      <c r="A2" s="4"/>
      <c r="B2" s="81" t="s">
        <v>32</v>
      </c>
      <c r="C2" s="82"/>
      <c r="D2" s="215" t="s">
        <v>95</v>
      </c>
      <c r="E2" s="216"/>
      <c r="F2" s="216"/>
      <c r="G2" s="216"/>
      <c r="H2" s="216"/>
      <c r="I2" s="216"/>
      <c r="J2" s="217"/>
      <c r="O2" s="2"/>
    </row>
    <row r="3" spans="1:15" ht="23.25" customHeight="1" x14ac:dyDescent="0.2">
      <c r="A3" s="4"/>
      <c r="B3" s="83" t="s">
        <v>35</v>
      </c>
      <c r="C3" s="84"/>
      <c r="D3" s="238" t="s">
        <v>85</v>
      </c>
      <c r="E3" s="239"/>
      <c r="F3" s="239"/>
      <c r="G3" s="239"/>
      <c r="H3" s="239"/>
      <c r="I3" s="239"/>
      <c r="J3" s="240"/>
    </row>
    <row r="4" spans="1:15" ht="23.25" hidden="1" customHeight="1" x14ac:dyDescent="0.2">
      <c r="A4" s="4"/>
      <c r="B4" s="85" t="s">
        <v>34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86</v>
      </c>
      <c r="C5" s="5"/>
      <c r="D5" s="91"/>
      <c r="E5" s="26"/>
      <c r="F5" s="26"/>
      <c r="G5" s="26"/>
      <c r="H5" s="28" t="s">
        <v>25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26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16</v>
      </c>
      <c r="C8" s="5"/>
      <c r="D8" s="35"/>
      <c r="E8" s="5"/>
      <c r="F8" s="5"/>
      <c r="G8" s="45"/>
      <c r="H8" s="28" t="s">
        <v>25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26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87</v>
      </c>
      <c r="C11" s="5"/>
      <c r="D11" s="222" t="s">
        <v>36</v>
      </c>
      <c r="E11" s="222"/>
      <c r="F11" s="222"/>
      <c r="G11" s="222"/>
      <c r="H11" s="28" t="s">
        <v>25</v>
      </c>
      <c r="I11" s="91" t="s">
        <v>40</v>
      </c>
      <c r="J11" s="11"/>
    </row>
    <row r="12" spans="1:15" ht="15.75" customHeight="1" x14ac:dyDescent="0.2">
      <c r="A12" s="4"/>
      <c r="B12" s="41"/>
      <c r="C12" s="26"/>
      <c r="D12" s="236" t="s">
        <v>37</v>
      </c>
      <c r="E12" s="236"/>
      <c r="F12" s="236"/>
      <c r="G12" s="236"/>
      <c r="H12" s="28" t="s">
        <v>26</v>
      </c>
      <c r="I12" s="91"/>
      <c r="J12" s="11"/>
    </row>
    <row r="13" spans="1:15" ht="15.75" customHeight="1" x14ac:dyDescent="0.2">
      <c r="A13" s="4"/>
      <c r="B13" s="42"/>
      <c r="C13" s="92" t="s">
        <v>39</v>
      </c>
      <c r="D13" s="237" t="s">
        <v>38</v>
      </c>
      <c r="E13" s="237"/>
      <c r="F13" s="237"/>
      <c r="G13" s="237"/>
      <c r="H13" s="29"/>
      <c r="I13" s="34"/>
      <c r="J13" s="51"/>
    </row>
    <row r="14" spans="1:15" ht="24" customHeight="1" x14ac:dyDescent="0.2">
      <c r="A14" s="4"/>
      <c r="B14" s="66" t="s">
        <v>17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23</v>
      </c>
      <c r="C15" s="72"/>
      <c r="D15" s="53"/>
      <c r="E15" s="221"/>
      <c r="F15" s="221"/>
      <c r="G15" s="234"/>
      <c r="H15" s="234"/>
      <c r="I15" s="234" t="s">
        <v>20</v>
      </c>
      <c r="J15" s="235"/>
    </row>
    <row r="16" spans="1:15" ht="23.25" customHeight="1" x14ac:dyDescent="0.2">
      <c r="A16" s="136" t="s">
        <v>19</v>
      </c>
      <c r="B16" s="137" t="s">
        <v>19</v>
      </c>
      <c r="C16" s="58"/>
      <c r="D16" s="59"/>
      <c r="E16" s="218"/>
      <c r="F16" s="219"/>
      <c r="G16" s="218"/>
      <c r="H16" s="219"/>
      <c r="I16" s="218">
        <f>' Pol'!G9+' Pol'!G19</f>
        <v>0</v>
      </c>
      <c r="J16" s="220"/>
    </row>
    <row r="17" spans="1:10" ht="23.25" customHeight="1" x14ac:dyDescent="0.2">
      <c r="A17" s="4"/>
      <c r="B17" s="74" t="s">
        <v>20</v>
      </c>
      <c r="C17" s="75"/>
      <c r="D17" s="76"/>
      <c r="E17" s="213"/>
      <c r="F17" s="232"/>
      <c r="G17" s="213"/>
      <c r="H17" s="232"/>
      <c r="I17" s="213">
        <f>SUM(I16:J16)</f>
        <v>0</v>
      </c>
      <c r="J17" s="214"/>
    </row>
    <row r="18" spans="1:10" ht="33" customHeight="1" x14ac:dyDescent="0.2">
      <c r="A18" s="4"/>
      <c r="B18" s="65" t="s">
        <v>24</v>
      </c>
      <c r="C18" s="58"/>
      <c r="D18" s="59"/>
      <c r="E18" s="64"/>
      <c r="F18" s="61"/>
      <c r="G18" s="50"/>
      <c r="H18" s="50"/>
      <c r="I18" s="50"/>
      <c r="J18" s="62"/>
    </row>
    <row r="19" spans="1:10" ht="23.25" customHeight="1" x14ac:dyDescent="0.2">
      <c r="A19" s="4"/>
      <c r="B19" s="57" t="s">
        <v>11</v>
      </c>
      <c r="C19" s="58"/>
      <c r="D19" s="59"/>
      <c r="E19" s="60">
        <v>21</v>
      </c>
      <c r="F19" s="61" t="s">
        <v>0</v>
      </c>
      <c r="G19" s="230">
        <f>I17</f>
        <v>0</v>
      </c>
      <c r="H19" s="231"/>
      <c r="I19" s="231"/>
      <c r="J19" s="62" t="str">
        <f t="shared" ref="J19:J22" si="0">Mena</f>
        <v>CZK</v>
      </c>
    </row>
    <row r="20" spans="1:10" ht="23.25" customHeight="1" x14ac:dyDescent="0.2">
      <c r="A20" s="4"/>
      <c r="B20" s="49" t="s">
        <v>12</v>
      </c>
      <c r="C20" s="22"/>
      <c r="D20" s="18"/>
      <c r="E20" s="43">
        <f>SazbaDPH2</f>
        <v>21</v>
      </c>
      <c r="F20" s="44" t="s">
        <v>0</v>
      </c>
      <c r="G20" s="226">
        <f>ZakladDPHZakl*0.21</f>
        <v>0</v>
      </c>
      <c r="H20" s="227"/>
      <c r="I20" s="227"/>
      <c r="J20" s="56" t="str">
        <f t="shared" si="0"/>
        <v>CZK</v>
      </c>
    </row>
    <row r="21" spans="1:10" ht="23.25" customHeight="1" thickBot="1" x14ac:dyDescent="0.25">
      <c r="A21" s="4"/>
      <c r="B21" s="48" t="s">
        <v>4</v>
      </c>
      <c r="C21" s="20"/>
      <c r="D21" s="23"/>
      <c r="E21" s="20"/>
      <c r="F21" s="21"/>
      <c r="G21" s="228"/>
      <c r="H21" s="228"/>
      <c r="I21" s="228"/>
      <c r="J21" s="63" t="str">
        <f t="shared" si="0"/>
        <v>CZK</v>
      </c>
    </row>
    <row r="22" spans="1:10" ht="27.75" hidden="1" customHeight="1" thickBot="1" x14ac:dyDescent="0.25">
      <c r="A22" s="4"/>
      <c r="B22" s="112" t="s">
        <v>18</v>
      </c>
      <c r="C22" s="113"/>
      <c r="D22" s="113"/>
      <c r="E22" s="114"/>
      <c r="F22" s="115"/>
      <c r="G22" s="229">
        <v>898673.56</v>
      </c>
      <c r="H22" s="233"/>
      <c r="I22" s="233"/>
      <c r="J22" s="116" t="str">
        <f t="shared" si="0"/>
        <v>CZK</v>
      </c>
    </row>
    <row r="23" spans="1:10" ht="27.75" customHeight="1" thickBot="1" x14ac:dyDescent="0.25">
      <c r="A23" s="4"/>
      <c r="B23" s="112" t="s">
        <v>27</v>
      </c>
      <c r="C23" s="117"/>
      <c r="D23" s="117"/>
      <c r="E23" s="117"/>
      <c r="F23" s="117"/>
      <c r="G23" s="229">
        <f>ZakladDPHZakl+DPHZakl</f>
        <v>0</v>
      </c>
      <c r="H23" s="229"/>
      <c r="I23" s="229"/>
      <c r="J23" s="118" t="s">
        <v>42</v>
      </c>
    </row>
    <row r="24" spans="1:10" ht="12.75" customHeight="1" x14ac:dyDescent="0.2">
      <c r="A24" s="4"/>
      <c r="B24" s="4"/>
      <c r="C24" s="5"/>
      <c r="D24" s="5"/>
      <c r="E24" s="5"/>
      <c r="F24" s="5"/>
      <c r="G24" s="45"/>
      <c r="H24" s="5"/>
      <c r="I24" s="45"/>
      <c r="J24" s="12"/>
    </row>
    <row r="25" spans="1:10" ht="30" customHeight="1" x14ac:dyDescent="0.2">
      <c r="A25" s="4"/>
      <c r="B25" s="4"/>
      <c r="C25" s="5"/>
      <c r="D25" s="5"/>
      <c r="E25" s="5"/>
      <c r="F25" s="5"/>
      <c r="G25" s="45"/>
      <c r="H25" s="5"/>
      <c r="I25" s="45"/>
      <c r="J25" s="12"/>
    </row>
    <row r="26" spans="1:10" ht="18.75" customHeight="1" x14ac:dyDescent="0.2">
      <c r="A26" s="4"/>
      <c r="B26" s="24"/>
      <c r="C26" s="19" t="s">
        <v>10</v>
      </c>
      <c r="D26" s="39"/>
      <c r="E26" s="39"/>
      <c r="F26" s="19" t="s">
        <v>9</v>
      </c>
      <c r="G26" s="39"/>
      <c r="H26" s="40"/>
      <c r="I26" s="39"/>
      <c r="J26" s="12"/>
    </row>
    <row r="27" spans="1:10" ht="47.25" customHeight="1" x14ac:dyDescent="0.2">
      <c r="A27" s="4"/>
      <c r="B27" s="4"/>
      <c r="C27" s="5"/>
      <c r="D27" s="5"/>
      <c r="E27" s="5"/>
      <c r="F27" s="5"/>
      <c r="G27" s="45"/>
      <c r="H27" s="5"/>
      <c r="I27" s="45"/>
      <c r="J27" s="12"/>
    </row>
    <row r="28" spans="1:10" s="37" customFormat="1" ht="18.75" customHeight="1" x14ac:dyDescent="0.2">
      <c r="A28" s="30"/>
      <c r="B28" s="30"/>
      <c r="C28" s="31"/>
      <c r="D28" s="25"/>
      <c r="E28" s="25"/>
      <c r="F28" s="31"/>
      <c r="G28" s="32"/>
      <c r="H28" s="25"/>
      <c r="I28" s="32"/>
      <c r="J28" s="38"/>
    </row>
    <row r="29" spans="1:10" ht="12.75" customHeight="1" x14ac:dyDescent="0.2">
      <c r="A29" s="4"/>
      <c r="B29" s="4"/>
      <c r="C29" s="5"/>
      <c r="D29" s="212" t="s">
        <v>2</v>
      </c>
      <c r="E29" s="212"/>
      <c r="F29" s="5"/>
      <c r="G29" s="45"/>
      <c r="H29" s="13" t="s">
        <v>3</v>
      </c>
      <c r="I29" s="45"/>
      <c r="J29" s="12"/>
    </row>
    <row r="30" spans="1:10" ht="13.5" customHeight="1" thickBot="1" x14ac:dyDescent="0.25">
      <c r="A30" s="14"/>
      <c r="B30" s="14"/>
      <c r="C30" s="15"/>
      <c r="D30" s="15"/>
      <c r="E30" s="15"/>
      <c r="F30" s="15"/>
      <c r="G30" s="16"/>
      <c r="H30" s="15"/>
      <c r="I30" s="16"/>
      <c r="J30" s="17"/>
    </row>
    <row r="31" spans="1:10" ht="27" hidden="1" customHeight="1" x14ac:dyDescent="0.25">
      <c r="B31" s="77" t="s">
        <v>13</v>
      </c>
      <c r="C31" s="3"/>
      <c r="D31" s="3"/>
      <c r="E31" s="3"/>
      <c r="F31" s="104"/>
      <c r="G31" s="104"/>
      <c r="H31" s="104"/>
      <c r="I31" s="104"/>
      <c r="J31" s="3"/>
    </row>
    <row r="32" spans="1:10" ht="25.5" hidden="1" customHeight="1" x14ac:dyDescent="0.2">
      <c r="A32" s="96" t="s">
        <v>29</v>
      </c>
      <c r="B32" s="98" t="s">
        <v>14</v>
      </c>
      <c r="C32" s="99" t="s">
        <v>5</v>
      </c>
      <c r="D32" s="100"/>
      <c r="E32" s="100"/>
      <c r="F32" s="105" t="e">
        <f>#REF!</f>
        <v>#REF!</v>
      </c>
      <c r="G32" s="105" t="str">
        <f>B19</f>
        <v>Základ pro základní DPH</v>
      </c>
      <c r="H32" s="106" t="s">
        <v>15</v>
      </c>
      <c r="I32" s="106" t="s">
        <v>1</v>
      </c>
      <c r="J32" s="101" t="s">
        <v>0</v>
      </c>
    </row>
    <row r="33" spans="1:10" ht="25.5" hidden="1" customHeight="1" x14ac:dyDescent="0.2">
      <c r="A33" s="96">
        <v>1</v>
      </c>
      <c r="B33" s="102"/>
      <c r="C33" s="200"/>
      <c r="D33" s="201"/>
      <c r="E33" s="201"/>
      <c r="F33" s="107">
        <v>0</v>
      </c>
      <c r="G33" s="108">
        <v>898673.56</v>
      </c>
      <c r="H33" s="109">
        <v>188721</v>
      </c>
      <c r="I33" s="109">
        <v>1087394.56</v>
      </c>
      <c r="J33" s="103">
        <f>IF(CenaCelkemVypocet=0,"",I33/CenaCelkemVypocet*100)</f>
        <v>100</v>
      </c>
    </row>
    <row r="34" spans="1:10" ht="25.5" hidden="1" customHeight="1" x14ac:dyDescent="0.2">
      <c r="A34" s="96"/>
      <c r="B34" s="202" t="s">
        <v>41</v>
      </c>
      <c r="C34" s="203"/>
      <c r="D34" s="203"/>
      <c r="E34" s="204"/>
      <c r="F34" s="110">
        <f>SUMIF(A33:A33,"=1",F33:F33)</f>
        <v>0</v>
      </c>
      <c r="G34" s="111">
        <f>SUMIF(A33:A33,"=1",G33:G33)</f>
        <v>898673.56</v>
      </c>
      <c r="H34" s="111">
        <f>SUMIF(A33:A33,"=1",H33:H33)</f>
        <v>188721</v>
      </c>
      <c r="I34" s="111">
        <f>SUMIF(A33:A33,"=1",I33:I33)</f>
        <v>1087394.56</v>
      </c>
      <c r="J34" s="97">
        <f>SUMIF(A33:A33,"=1",J33:J33)</f>
        <v>100</v>
      </c>
    </row>
    <row r="38" spans="1:10" ht="15.75" x14ac:dyDescent="0.25">
      <c r="B38" s="119" t="s">
        <v>43</v>
      </c>
    </row>
    <row r="40" spans="1:10" ht="25.5" customHeight="1" x14ac:dyDescent="0.2">
      <c r="A40" s="120"/>
      <c r="B40" s="123" t="s">
        <v>14</v>
      </c>
      <c r="C40" s="123" t="s">
        <v>5</v>
      </c>
      <c r="D40" s="124"/>
      <c r="E40" s="124"/>
      <c r="F40" s="127" t="s">
        <v>44</v>
      </c>
      <c r="G40" s="127"/>
      <c r="H40" s="127"/>
      <c r="I40" s="205" t="s">
        <v>20</v>
      </c>
      <c r="J40" s="205"/>
    </row>
    <row r="41" spans="1:10" ht="25.5" customHeight="1" x14ac:dyDescent="0.2">
      <c r="A41" s="121"/>
      <c r="B41" s="128" t="s">
        <v>72</v>
      </c>
      <c r="C41" s="207" t="s">
        <v>73</v>
      </c>
      <c r="D41" s="208"/>
      <c r="E41" s="208"/>
      <c r="F41" s="130" t="s">
        <v>19</v>
      </c>
      <c r="G41" s="131"/>
      <c r="H41" s="131"/>
      <c r="I41" s="206">
        <f>' Pol'!G9</f>
        <v>0</v>
      </c>
      <c r="J41" s="206"/>
    </row>
    <row r="42" spans="1:10" ht="25.5" customHeight="1" x14ac:dyDescent="0.2">
      <c r="A42" s="121"/>
      <c r="B42" s="129" t="s">
        <v>79</v>
      </c>
      <c r="C42" s="210" t="s">
        <v>75</v>
      </c>
      <c r="D42" s="211"/>
      <c r="E42" s="211"/>
      <c r="F42" s="132" t="s">
        <v>19</v>
      </c>
      <c r="G42" s="133"/>
      <c r="H42" s="133"/>
      <c r="I42" s="209">
        <f>' Pol'!G19</f>
        <v>0</v>
      </c>
      <c r="J42" s="209"/>
    </row>
    <row r="43" spans="1:10" ht="25.5" customHeight="1" x14ac:dyDescent="0.2">
      <c r="A43" s="122"/>
      <c r="B43" s="125" t="s">
        <v>1</v>
      </c>
      <c r="C43" s="125"/>
      <c r="D43" s="126"/>
      <c r="E43" s="126"/>
      <c r="F43" s="134"/>
      <c r="G43" s="135"/>
      <c r="H43" s="135"/>
      <c r="I43" s="199">
        <f>SUM(I41:I42)</f>
        <v>0</v>
      </c>
      <c r="J43" s="199"/>
    </row>
    <row r="44" spans="1:10" x14ac:dyDescent="0.2">
      <c r="F44" s="94"/>
      <c r="G44" s="95"/>
      <c r="H44" s="94"/>
      <c r="I44" s="95"/>
      <c r="J44" s="95"/>
    </row>
    <row r="45" spans="1:10" x14ac:dyDescent="0.2">
      <c r="F45" s="94"/>
      <c r="G45" s="95"/>
      <c r="H45" s="94"/>
      <c r="I45" s="95"/>
      <c r="J45" s="95"/>
    </row>
    <row r="46" spans="1:10" x14ac:dyDescent="0.2">
      <c r="F46" s="94"/>
      <c r="G46" s="95"/>
      <c r="H46" s="94"/>
      <c r="I46" s="95"/>
      <c r="J46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9">
    <mergeCell ref="B1:J1"/>
    <mergeCell ref="G20:I20"/>
    <mergeCell ref="G21:I21"/>
    <mergeCell ref="G23:I23"/>
    <mergeCell ref="G19:I19"/>
    <mergeCell ref="E17:F17"/>
    <mergeCell ref="G17:H17"/>
    <mergeCell ref="G22:I22"/>
    <mergeCell ref="G15:H15"/>
    <mergeCell ref="I15:J15"/>
    <mergeCell ref="D12:G12"/>
    <mergeCell ref="D13:G13"/>
    <mergeCell ref="D3:J3"/>
    <mergeCell ref="D29:E29"/>
    <mergeCell ref="I17:J17"/>
    <mergeCell ref="D2:J2"/>
    <mergeCell ref="E16:F16"/>
    <mergeCell ref="G16:H16"/>
    <mergeCell ref="I16:J16"/>
    <mergeCell ref="E15:F15"/>
    <mergeCell ref="D11:G11"/>
    <mergeCell ref="I43:J43"/>
    <mergeCell ref="C33:E33"/>
    <mergeCell ref="B34:E34"/>
    <mergeCell ref="I40:J40"/>
    <mergeCell ref="I41:J41"/>
    <mergeCell ref="C41:E41"/>
    <mergeCell ref="I42:J42"/>
    <mergeCell ref="C42:E4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0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9" t="s">
        <v>33</v>
      </c>
      <c r="B2" s="78"/>
      <c r="C2" s="243"/>
      <c r="D2" s="243"/>
      <c r="E2" s="243"/>
      <c r="F2" s="243"/>
      <c r="G2" s="244"/>
    </row>
    <row r="3" spans="1:7" ht="24.95" hidden="1" customHeight="1" x14ac:dyDescent="0.2">
      <c r="A3" s="79" t="s">
        <v>7</v>
      </c>
      <c r="B3" s="78"/>
      <c r="C3" s="243"/>
      <c r="D3" s="243"/>
      <c r="E3" s="243"/>
      <c r="F3" s="243"/>
      <c r="G3" s="244"/>
    </row>
    <row r="4" spans="1:7" ht="24.95" hidden="1" customHeight="1" x14ac:dyDescent="0.2">
      <c r="A4" s="79" t="s">
        <v>8</v>
      </c>
      <c r="B4" s="78"/>
      <c r="C4" s="243"/>
      <c r="D4" s="243"/>
      <c r="E4" s="243"/>
      <c r="F4" s="243"/>
      <c r="G4" s="24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D27"/>
  <sheetViews>
    <sheetView tabSelected="1" workbookViewId="0">
      <selection activeCell="F20" sqref="F20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25" max="35" width="0" hidden="1" customWidth="1"/>
  </cols>
  <sheetData>
    <row r="1" spans="1:56" ht="15.75" customHeight="1" x14ac:dyDescent="0.25">
      <c r="A1" s="245" t="s">
        <v>6</v>
      </c>
      <c r="B1" s="245"/>
      <c r="C1" s="245"/>
      <c r="D1" s="245"/>
      <c r="E1" s="245"/>
      <c r="F1" s="245"/>
      <c r="G1" s="245"/>
      <c r="AA1" t="s">
        <v>46</v>
      </c>
    </row>
    <row r="2" spans="1:56" ht="24.95" customHeight="1" x14ac:dyDescent="0.2">
      <c r="A2" s="140" t="s">
        <v>45</v>
      </c>
      <c r="B2" s="138"/>
      <c r="C2" s="254" t="s">
        <v>96</v>
      </c>
      <c r="D2" s="255"/>
      <c r="E2" s="255"/>
      <c r="F2" s="255"/>
      <c r="G2" s="255"/>
      <c r="H2" s="255"/>
      <c r="I2" s="256"/>
      <c r="AA2" t="s">
        <v>47</v>
      </c>
    </row>
    <row r="3" spans="1:56" ht="24.95" customHeight="1" x14ac:dyDescent="0.2">
      <c r="A3" s="141" t="s">
        <v>7</v>
      </c>
      <c r="B3" s="139"/>
      <c r="C3" s="246" t="s">
        <v>85</v>
      </c>
      <c r="D3" s="247"/>
      <c r="E3" s="247"/>
      <c r="F3" s="247"/>
      <c r="G3" s="248"/>
      <c r="AA3" t="s">
        <v>48</v>
      </c>
    </row>
    <row r="4" spans="1:56" ht="24.95" customHeight="1" x14ac:dyDescent="0.2">
      <c r="A4" s="196"/>
      <c r="B4" s="197"/>
      <c r="C4" s="253" t="s">
        <v>92</v>
      </c>
      <c r="D4" s="253"/>
      <c r="E4" s="253"/>
      <c r="F4" s="253"/>
      <c r="G4" s="253"/>
    </row>
    <row r="5" spans="1:56" ht="24.95" customHeight="1" x14ac:dyDescent="0.2">
      <c r="A5" s="141" t="s">
        <v>8</v>
      </c>
      <c r="B5" s="139"/>
      <c r="C5" s="249" t="s">
        <v>88</v>
      </c>
      <c r="D5" s="250"/>
      <c r="E5" s="250"/>
      <c r="F5" s="250"/>
      <c r="G5" s="251"/>
      <c r="AA5" t="s">
        <v>49</v>
      </c>
    </row>
    <row r="6" spans="1:56" x14ac:dyDescent="0.2">
      <c r="A6" s="142" t="s">
        <v>50</v>
      </c>
      <c r="B6" s="143"/>
      <c r="C6" s="144"/>
      <c r="D6" s="145"/>
      <c r="E6" s="145"/>
      <c r="F6" s="145"/>
      <c r="G6" s="146"/>
      <c r="AA6" t="s">
        <v>51</v>
      </c>
    </row>
    <row r="8" spans="1:56" ht="25.5" x14ac:dyDescent="0.2">
      <c r="A8" s="150" t="s">
        <v>52</v>
      </c>
      <c r="B8" s="151" t="s">
        <v>53</v>
      </c>
      <c r="C8" s="151" t="s">
        <v>54</v>
      </c>
      <c r="D8" s="150" t="s">
        <v>55</v>
      </c>
      <c r="E8" s="150" t="s">
        <v>56</v>
      </c>
      <c r="F8" s="147" t="s">
        <v>57</v>
      </c>
      <c r="G8" s="161" t="s">
        <v>20</v>
      </c>
      <c r="H8" s="162" t="s">
        <v>21</v>
      </c>
      <c r="I8" s="162" t="s">
        <v>58</v>
      </c>
      <c r="J8" s="162" t="s">
        <v>22</v>
      </c>
      <c r="K8" s="162" t="s">
        <v>59</v>
      </c>
      <c r="L8" s="162" t="s">
        <v>60</v>
      </c>
      <c r="M8" s="162" t="s">
        <v>61</v>
      </c>
      <c r="N8" s="162" t="s">
        <v>62</v>
      </c>
      <c r="O8" s="162" t="s">
        <v>63</v>
      </c>
      <c r="P8" s="162" t="s">
        <v>64</v>
      </c>
      <c r="Q8" s="153" t="s">
        <v>65</v>
      </c>
    </row>
    <row r="9" spans="1:56" x14ac:dyDescent="0.2">
      <c r="A9" s="163" t="s">
        <v>66</v>
      </c>
      <c r="B9" s="164" t="s">
        <v>72</v>
      </c>
      <c r="C9" s="165" t="s">
        <v>73</v>
      </c>
      <c r="D9" s="166"/>
      <c r="E9" s="167"/>
      <c r="F9" s="168"/>
      <c r="G9" s="168">
        <f>SUM(G10:G18)</f>
        <v>0</v>
      </c>
      <c r="H9" s="168"/>
      <c r="I9" s="168">
        <f>SUM(I13:I13)</f>
        <v>0</v>
      </c>
      <c r="J9" s="168"/>
      <c r="K9" s="168">
        <f>SUM(K13:K13)</f>
        <v>1869804</v>
      </c>
      <c r="L9" s="168"/>
      <c r="M9" s="168">
        <f>SUM(M13:M13)</f>
        <v>0</v>
      </c>
      <c r="N9" s="152"/>
      <c r="O9" s="152"/>
      <c r="P9" s="163"/>
      <c r="Q9" s="152">
        <f>SUM(Q13:Q13)</f>
        <v>6684.01</v>
      </c>
      <c r="AA9" t="s">
        <v>67</v>
      </c>
    </row>
    <row r="10" spans="1:56" ht="56.25" x14ac:dyDescent="0.2">
      <c r="A10" s="149">
        <v>1</v>
      </c>
      <c r="B10" s="171" t="s">
        <v>89</v>
      </c>
      <c r="C10" s="173" t="s">
        <v>93</v>
      </c>
      <c r="D10" s="154" t="s">
        <v>90</v>
      </c>
      <c r="E10" s="159">
        <f>SUM(E11:E12)</f>
        <v>42</v>
      </c>
      <c r="F10" s="257"/>
      <c r="G10" s="160">
        <f>E10*F10</f>
        <v>0</v>
      </c>
      <c r="H10" s="160">
        <v>0</v>
      </c>
      <c r="I10" s="160">
        <f t="shared" ref="I10" si="0">ROUND(E10*H10,2)</f>
        <v>0</v>
      </c>
      <c r="J10" s="160">
        <v>261</v>
      </c>
      <c r="K10" s="160">
        <f t="shared" ref="K10" si="1">ROUND(E10*J10,2)</f>
        <v>10962</v>
      </c>
      <c r="L10" s="160">
        <v>21</v>
      </c>
      <c r="M10" s="160">
        <f t="shared" ref="M10" si="2">G10*(1+L10/100)</f>
        <v>0</v>
      </c>
      <c r="N10" s="195"/>
      <c r="O10" s="195"/>
      <c r="P10" s="194"/>
      <c r="Q10" s="195"/>
    </row>
    <row r="11" spans="1:56" x14ac:dyDescent="0.2">
      <c r="A11" s="149"/>
      <c r="B11" s="184" t="s">
        <v>82</v>
      </c>
      <c r="C11" s="185" t="s">
        <v>83</v>
      </c>
      <c r="D11" s="186"/>
      <c r="E11" s="187">
        <v>33.6</v>
      </c>
      <c r="F11" s="183"/>
      <c r="G11" s="183"/>
      <c r="H11" s="183"/>
      <c r="I11" s="183"/>
      <c r="J11" s="183"/>
      <c r="K11" s="183"/>
      <c r="L11" s="183"/>
      <c r="M11" s="183"/>
      <c r="N11" s="195"/>
      <c r="O11" s="195"/>
      <c r="P11" s="194"/>
      <c r="Q11" s="195"/>
    </row>
    <row r="12" spans="1:56" x14ac:dyDescent="0.2">
      <c r="A12" s="149"/>
      <c r="B12" s="188"/>
      <c r="C12" s="185" t="s">
        <v>84</v>
      </c>
      <c r="D12" s="186"/>
      <c r="E12" s="187">
        <v>8.4</v>
      </c>
      <c r="F12" s="183"/>
      <c r="G12" s="183"/>
      <c r="H12" s="183"/>
      <c r="I12" s="183"/>
      <c r="J12" s="183"/>
      <c r="K12" s="183"/>
      <c r="L12" s="183"/>
      <c r="M12" s="183"/>
      <c r="N12" s="195"/>
      <c r="O12" s="195"/>
      <c r="P12" s="194"/>
      <c r="Q12" s="195"/>
    </row>
    <row r="13" spans="1:56" ht="33.75" outlineLevel="1" x14ac:dyDescent="0.2">
      <c r="A13" s="149">
        <v>2</v>
      </c>
      <c r="B13" s="171" t="s">
        <v>74</v>
      </c>
      <c r="C13" s="173" t="s">
        <v>91</v>
      </c>
      <c r="D13" s="154" t="s">
        <v>69</v>
      </c>
      <c r="E13" s="159">
        <f>SUM(E14:E15)</f>
        <v>7164</v>
      </c>
      <c r="F13" s="257"/>
      <c r="G13" s="160">
        <f>E13*F13</f>
        <v>0</v>
      </c>
      <c r="H13" s="160">
        <v>0</v>
      </c>
      <c r="I13" s="160">
        <f t="shared" ref="I13" si="3">ROUND(E13*H13,2)</f>
        <v>0</v>
      </c>
      <c r="J13" s="160">
        <v>261</v>
      </c>
      <c r="K13" s="160">
        <f t="shared" ref="K13" si="4">ROUND(E13*J13,2)</f>
        <v>1869804</v>
      </c>
      <c r="L13" s="160">
        <v>21</v>
      </c>
      <c r="M13" s="160">
        <f t="shared" ref="M13" si="5">G13*(1+L13/100)</f>
        <v>0</v>
      </c>
      <c r="N13" s="155"/>
      <c r="O13" s="155"/>
      <c r="P13" s="156">
        <v>0.93300000000000005</v>
      </c>
      <c r="Q13" s="155">
        <f>ROUND(E13*P13,2)</f>
        <v>6684.01</v>
      </c>
      <c r="R13" s="148"/>
      <c r="S13" s="148"/>
      <c r="T13" s="148"/>
      <c r="U13" s="148"/>
      <c r="V13" s="148"/>
      <c r="W13" s="148"/>
      <c r="X13" s="148"/>
      <c r="Y13" s="148"/>
      <c r="Z13" s="148"/>
      <c r="AA13" s="148" t="s">
        <v>68</v>
      </c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</row>
    <row r="14" spans="1:56" outlineLevel="1" x14ac:dyDescent="0.2">
      <c r="A14" s="149"/>
      <c r="B14" s="184" t="s">
        <v>82</v>
      </c>
      <c r="C14" s="185" t="s">
        <v>83</v>
      </c>
      <c r="D14" s="186"/>
      <c r="E14" s="187">
        <v>5708</v>
      </c>
      <c r="F14" s="183"/>
      <c r="G14" s="183"/>
      <c r="H14" s="183"/>
      <c r="I14" s="183"/>
      <c r="J14" s="183"/>
      <c r="K14" s="183"/>
      <c r="L14" s="183"/>
      <c r="M14" s="183"/>
      <c r="N14" s="155"/>
      <c r="O14" s="155"/>
      <c r="P14" s="156"/>
      <c r="Q14" s="155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</row>
    <row r="15" spans="1:56" outlineLevel="1" x14ac:dyDescent="0.2">
      <c r="A15" s="149"/>
      <c r="B15" s="188"/>
      <c r="C15" s="185" t="s">
        <v>84</v>
      </c>
      <c r="D15" s="186"/>
      <c r="E15" s="187">
        <v>1456</v>
      </c>
      <c r="F15" s="183"/>
      <c r="G15" s="183"/>
      <c r="H15" s="183"/>
      <c r="I15" s="183"/>
      <c r="J15" s="183"/>
      <c r="K15" s="183"/>
      <c r="L15" s="183"/>
      <c r="M15" s="183"/>
      <c r="N15" s="155"/>
      <c r="O15" s="155"/>
      <c r="P15" s="156"/>
      <c r="Q15" s="155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</row>
    <row r="16" spans="1:56" ht="22.5" outlineLevel="1" x14ac:dyDescent="0.2">
      <c r="A16" s="149">
        <v>3</v>
      </c>
      <c r="B16" s="171" t="s">
        <v>80</v>
      </c>
      <c r="C16" s="173" t="s">
        <v>81</v>
      </c>
      <c r="D16" s="154" t="s">
        <v>69</v>
      </c>
      <c r="E16" s="159">
        <f>E17+E18</f>
        <v>390</v>
      </c>
      <c r="F16" s="257"/>
      <c r="G16" s="160">
        <f>E16*F16</f>
        <v>0</v>
      </c>
      <c r="H16" s="160"/>
      <c r="I16" s="160"/>
      <c r="J16" s="160"/>
      <c r="K16" s="160"/>
      <c r="L16" s="160"/>
      <c r="M16" s="160"/>
      <c r="N16" s="155"/>
      <c r="O16" s="155"/>
      <c r="P16" s="156"/>
      <c r="Q16" s="155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</row>
    <row r="17" spans="1:56" outlineLevel="1" x14ac:dyDescent="0.2">
      <c r="A17" s="149"/>
      <c r="B17" s="189" t="s">
        <v>82</v>
      </c>
      <c r="C17" s="190" t="s">
        <v>83</v>
      </c>
      <c r="D17" s="191"/>
      <c r="E17" s="192">
        <v>310</v>
      </c>
      <c r="F17" s="160"/>
      <c r="G17" s="160"/>
      <c r="H17" s="160"/>
      <c r="I17" s="160"/>
      <c r="J17" s="160"/>
      <c r="K17" s="160"/>
      <c r="L17" s="160"/>
      <c r="M17" s="160"/>
      <c r="N17" s="155"/>
      <c r="O17" s="155"/>
      <c r="P17" s="156"/>
      <c r="Q17" s="155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</row>
    <row r="18" spans="1:56" outlineLevel="1" x14ac:dyDescent="0.2">
      <c r="A18" s="149"/>
      <c r="B18" s="189"/>
      <c r="C18" s="190" t="s">
        <v>84</v>
      </c>
      <c r="D18" s="191"/>
      <c r="E18" s="192">
        <v>80</v>
      </c>
      <c r="F18" s="160"/>
      <c r="G18" s="160"/>
      <c r="H18" s="160"/>
      <c r="I18" s="160"/>
      <c r="J18" s="160"/>
      <c r="K18" s="160"/>
      <c r="L18" s="160"/>
      <c r="M18" s="160"/>
      <c r="N18" s="155"/>
      <c r="O18" s="155"/>
      <c r="P18" s="156"/>
      <c r="Q18" s="155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</row>
    <row r="19" spans="1:56" x14ac:dyDescent="0.2">
      <c r="A19" s="172" t="s">
        <v>66</v>
      </c>
      <c r="B19" s="182">
        <v>783</v>
      </c>
      <c r="C19" s="178" t="s">
        <v>75</v>
      </c>
      <c r="D19" s="179"/>
      <c r="E19" s="180"/>
      <c r="F19" s="181"/>
      <c r="G19" s="181">
        <f>G20</f>
        <v>0</v>
      </c>
      <c r="H19" s="181"/>
      <c r="I19" s="181">
        <f>SUM(I20:I20)</f>
        <v>0</v>
      </c>
      <c r="J19" s="181"/>
      <c r="K19" s="181">
        <f>SUM(K20:K20)</f>
        <v>5836.8</v>
      </c>
      <c r="L19" s="181"/>
      <c r="M19" s="181">
        <f>SUM(M20:M20)</f>
        <v>0</v>
      </c>
      <c r="N19" s="157"/>
      <c r="O19" s="157"/>
      <c r="P19" s="158"/>
      <c r="Q19" s="157">
        <f>SUM(Q20:Q20)</f>
        <v>20.16</v>
      </c>
      <c r="AA19" t="s">
        <v>67</v>
      </c>
    </row>
    <row r="20" spans="1:56" outlineLevel="1" x14ac:dyDescent="0.2">
      <c r="A20" s="169">
        <v>4</v>
      </c>
      <c r="B20" s="170" t="s">
        <v>76</v>
      </c>
      <c r="C20" s="174" t="s">
        <v>77</v>
      </c>
      <c r="D20" s="175" t="s">
        <v>78</v>
      </c>
      <c r="E20" s="176">
        <v>192</v>
      </c>
      <c r="F20" s="258"/>
      <c r="G20" s="177">
        <f>E20*F20</f>
        <v>0</v>
      </c>
      <c r="H20" s="177">
        <v>0</v>
      </c>
      <c r="I20" s="177">
        <f t="shared" ref="I20" si="6">ROUND(E20*H20,2)</f>
        <v>0</v>
      </c>
      <c r="J20" s="177">
        <v>30.4</v>
      </c>
      <c r="K20" s="177">
        <f t="shared" ref="K20" si="7">ROUND(E20*J20,2)</f>
        <v>5836.8</v>
      </c>
      <c r="L20" s="177">
        <v>21</v>
      </c>
      <c r="M20" s="177">
        <f t="shared" ref="M20" si="8">G20*(1+L20/100)</f>
        <v>0</v>
      </c>
      <c r="N20" s="155"/>
      <c r="O20" s="155"/>
      <c r="P20" s="156">
        <v>0.105</v>
      </c>
      <c r="Q20" s="155">
        <f>ROUND(E20*P20,2)</f>
        <v>20.16</v>
      </c>
      <c r="R20" s="148"/>
      <c r="S20" s="148"/>
      <c r="T20" s="148"/>
      <c r="U20" s="148"/>
      <c r="V20" s="148"/>
      <c r="W20" s="148"/>
      <c r="X20" s="148"/>
      <c r="Y20" s="148"/>
      <c r="Z20" s="148"/>
      <c r="AA20" s="148" t="s">
        <v>68</v>
      </c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</row>
    <row r="21" spans="1:56" x14ac:dyDescent="0.2">
      <c r="A21" s="6"/>
      <c r="B21" s="7" t="s">
        <v>70</v>
      </c>
      <c r="C21" s="252"/>
      <c r="D21" s="252"/>
      <c r="E21" s="252"/>
      <c r="F21" s="252"/>
      <c r="G21" s="252"/>
      <c r="H21" s="6"/>
      <c r="I21" s="6"/>
      <c r="J21" s="6"/>
      <c r="K21" s="6"/>
      <c r="L21" s="6"/>
      <c r="M21" s="6"/>
      <c r="N21" s="6"/>
      <c r="O21" s="6"/>
      <c r="P21" s="6"/>
      <c r="Q21" s="6"/>
      <c r="Y21">
        <v>15</v>
      </c>
      <c r="Z21">
        <v>21</v>
      </c>
    </row>
    <row r="22" spans="1:56" x14ac:dyDescent="0.2">
      <c r="C22" s="252"/>
      <c r="D22" s="252"/>
      <c r="E22" s="252"/>
      <c r="F22" s="252"/>
      <c r="G22" s="252"/>
      <c r="AA22" t="s">
        <v>71</v>
      </c>
    </row>
    <row r="23" spans="1:56" x14ac:dyDescent="0.2">
      <c r="H23" s="18"/>
      <c r="I23" s="18"/>
      <c r="J23" s="18"/>
      <c r="K23" s="18"/>
      <c r="L23" s="18"/>
      <c r="M23" s="18"/>
    </row>
    <row r="27" spans="1:56" x14ac:dyDescent="0.2">
      <c r="C27" s="193"/>
    </row>
  </sheetData>
  <sheetProtection algorithmName="SHA-512" hashValue="BOtU91mXKjrSOJhGO8XqCwxHVm0o8MZRj2ryhcgqPBda4cwqgX9Tq6L30AqWG4lb0ady83KGIzENwAHPZ5sA4w==" saltValue="GQsawHIDWfLyqLQ+eNdD5w==" spinCount="100000" sheet="1" objects="1" scenarios="1" selectLockedCells="1"/>
  <mergeCells count="6">
    <mergeCell ref="A1:G1"/>
    <mergeCell ref="C3:G3"/>
    <mergeCell ref="C5:G5"/>
    <mergeCell ref="C21:G22"/>
    <mergeCell ref="C4:G4"/>
    <mergeCell ref="C2:I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42</vt:i4>
      </vt:variant>
    </vt:vector>
  </HeadingPairs>
  <TitlesOfParts>
    <vt:vector size="46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Stavba!SazbaDPH2</vt:lpstr>
      <vt:lpstr>Vypracoval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Fröhlich Jaroslav</dc:creator>
  <cp:lastModifiedBy>Zýka Jan</cp:lastModifiedBy>
  <cp:lastPrinted>2020-01-16T12:34:09Z</cp:lastPrinted>
  <dcterms:created xsi:type="dcterms:W3CDTF">2009-04-08T07:15:50Z</dcterms:created>
  <dcterms:modified xsi:type="dcterms:W3CDTF">2020-01-22T07:55:22Z</dcterms:modified>
</cp:coreProperties>
</file>